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46" yWindow="65521" windowWidth="17895" windowHeight="12270" activeTab="1"/>
  </bookViews>
  <sheets>
    <sheet name="Chart1" sheetId="1" r:id="rId1"/>
    <sheet name="budget" sheetId="2" r:id="rId2"/>
  </sheets>
  <definedNames>
    <definedName name="Banq">'budget'!$W$6</definedName>
    <definedName name="Dinner">'budget'!$U$6</definedName>
    <definedName name="EURO">'budget'!$V$2</definedName>
    <definedName name="Exc">'budget'!$V$6</definedName>
    <definedName name="NIS">'budget'!$U$2</definedName>
    <definedName name="Ref">'budget'!$W$6</definedName>
  </definedNames>
  <calcPr fullCalcOnLoad="1"/>
</workbook>
</file>

<file path=xl/sharedStrings.xml><?xml version="1.0" encoding="utf-8"?>
<sst xmlns="http://schemas.openxmlformats.org/spreadsheetml/2006/main" count="171" uniqueCount="97">
  <si>
    <t>Minkowski</t>
  </si>
  <si>
    <t>Lior Bary-Soroker</t>
  </si>
  <si>
    <t>GTEM</t>
  </si>
  <si>
    <t>Eva Bayer Fluckiger</t>
  </si>
  <si>
    <t>David Brink</t>
  </si>
  <si>
    <t>Zoe Chatzidakis</t>
  </si>
  <si>
    <t>Pierre Debes</t>
  </si>
  <si>
    <t>Gerhard Frey</t>
  </si>
  <si>
    <t>Wulf-Dieter Geyer</t>
  </si>
  <si>
    <t>Barry Green</t>
  </si>
  <si>
    <t>Wolfgang Herfort</t>
  </si>
  <si>
    <t>Jan Minac</t>
  </si>
  <si>
    <t>Ambrus Pal</t>
  </si>
  <si>
    <t>Elad Paran</t>
  </si>
  <si>
    <t>Sebastian Petersen</t>
  </si>
  <si>
    <t>Aharon Razon</t>
  </si>
  <si>
    <t>Raman Parimala</t>
  </si>
  <si>
    <t>Ilker Inam</t>
  </si>
  <si>
    <t>Wojciech Gajda</t>
  </si>
  <si>
    <t>Pierre Lochak</t>
  </si>
  <si>
    <t>Leila Schneps</t>
  </si>
  <si>
    <t>Moshe Jarden</t>
  </si>
  <si>
    <t>Dan Haran</t>
  </si>
  <si>
    <t>Ido Efrat</t>
  </si>
  <si>
    <t>Avinoam Mann</t>
  </si>
  <si>
    <t>Alexander Lubotzky</t>
  </si>
  <si>
    <t>Jack Sonn</t>
  </si>
  <si>
    <t>טיסה</t>
  </si>
  <si>
    <t>Sigrid Boege</t>
  </si>
  <si>
    <t>Arno Fehm</t>
  </si>
  <si>
    <t>Jacob Stix</t>
  </si>
  <si>
    <t>Michael Dettweiler</t>
  </si>
  <si>
    <t>Franz-Viktor Kuhlmann</t>
  </si>
  <si>
    <t>Gerriet Martens</t>
  </si>
  <si>
    <t>Peter Roquette</t>
  </si>
  <si>
    <t>?</t>
  </si>
  <si>
    <t>GTEM Heidelberg</t>
  </si>
  <si>
    <t>GTEM Essen</t>
  </si>
  <si>
    <t>GTEM Paris</t>
  </si>
  <si>
    <t>GTEM Lousanne</t>
  </si>
  <si>
    <t>GTEM Lille</t>
  </si>
  <si>
    <t>Mirela Ciperiani</t>
  </si>
  <si>
    <t>Joachim Koenig</t>
  </si>
  <si>
    <t>Florian Moeller</t>
  </si>
  <si>
    <t>Danny Neftin</t>
  </si>
  <si>
    <t>Katrzyna Osiak</t>
  </si>
  <si>
    <t>Pavel Zalesskii</t>
  </si>
  <si>
    <t>לילות</t>
  </si>
  <si>
    <t>ללילה</t>
  </si>
  <si>
    <t>Michael Maier</t>
  </si>
  <si>
    <t>GTEM foreign  expert</t>
  </si>
  <si>
    <t>no</t>
  </si>
  <si>
    <t>סוג מלון</t>
  </si>
  <si>
    <t>שם</t>
  </si>
  <si>
    <t>Maxim</t>
  </si>
  <si>
    <t>GrandBeach</t>
  </si>
  <si>
    <t>Lusky</t>
  </si>
  <si>
    <t>מס' אנשים בחדר</t>
  </si>
  <si>
    <t>עלות מלון לנו</t>
  </si>
  <si>
    <t>הכנסות</t>
  </si>
  <si>
    <t>הקרן הלאומית</t>
  </si>
  <si>
    <t>קתדרה</t>
  </si>
  <si>
    <t>פוסטר</t>
  </si>
  <si>
    <t>תיקים</t>
  </si>
  <si>
    <t>קיסריה</t>
  </si>
  <si>
    <t>ארוחת ערב</t>
  </si>
  <si>
    <t>סה"כ</t>
  </si>
  <si>
    <t>סה"כ משתתפים</t>
  </si>
  <si>
    <t>1 Real is</t>
  </si>
  <si>
    <t>1Euro is</t>
  </si>
  <si>
    <t>1NIS is</t>
  </si>
  <si>
    <t>1ZAR is</t>
  </si>
  <si>
    <t>1DKK is</t>
  </si>
  <si>
    <t>1 CAD is</t>
  </si>
  <si>
    <t>1 Polish Zloty is</t>
  </si>
  <si>
    <t>Louis Rowen</t>
  </si>
  <si>
    <t>Uzi Vishne</t>
  </si>
  <si>
    <t>1 TL is</t>
  </si>
  <si>
    <t>1British Pd is</t>
  </si>
  <si>
    <t>ISF</t>
  </si>
  <si>
    <t>Dinner is</t>
  </si>
  <si>
    <t>מתקציב</t>
  </si>
  <si>
    <t>Excursion is</t>
  </si>
  <si>
    <t>Maurizio Monge</t>
  </si>
  <si>
    <t>0603615711</t>
  </si>
  <si>
    <t>מלון</t>
  </si>
  <si>
    <t>הרמת כוסית</t>
  </si>
  <si>
    <t>אשל</t>
  </si>
  <si>
    <t>סה"כ GTEM</t>
  </si>
  <si>
    <t>סה"כ ISF</t>
  </si>
  <si>
    <t>מזדמנים - הערכה</t>
  </si>
  <si>
    <t>אוטובוסים</t>
  </si>
  <si>
    <t>סה"כ ב-₪</t>
  </si>
  <si>
    <t>סה"כ ב-$</t>
  </si>
  <si>
    <t>כיבוד קל בהפסקות</t>
  </si>
  <si>
    <t>נתונים אודות לינה</t>
  </si>
  <si>
    <t>Banquet</t>
  </si>
</sst>
</file>

<file path=xl/styles.xml><?xml version="1.0" encoding="utf-8"?>
<styleSheet xmlns="http://schemas.openxmlformats.org/spreadsheetml/2006/main">
  <numFmts count="18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₪&quot;\ #,##0"/>
    <numFmt numFmtId="165" formatCode="[$$-409]#,##0"/>
    <numFmt numFmtId="166" formatCode="&quot;₪&quot;\ #,##0.0"/>
    <numFmt numFmtId="167" formatCode="[$$-409]#,##0.0"/>
    <numFmt numFmtId="168" formatCode="[$$-409]#,##0.00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[$$-409]#,##0.00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Alignment="1">
      <alignment/>
    </xf>
    <xf numFmtId="165" fontId="0" fillId="0" borderId="0" xfId="0" applyNumberFormat="1" applyAlignment="1">
      <alignment/>
    </xf>
    <xf numFmtId="165" fontId="2" fillId="0" borderId="0" xfId="0" applyNumberFormat="1" applyFont="1" applyAlignment="1">
      <alignment/>
    </xf>
    <xf numFmtId="0" fontId="2" fillId="0" borderId="0" xfId="0" applyFont="1" applyAlignment="1">
      <alignment/>
    </xf>
    <xf numFmtId="168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65" fontId="0" fillId="0" borderId="2" xfId="0" applyNumberFormat="1" applyBorder="1" applyAlignment="1">
      <alignment/>
    </xf>
    <xf numFmtId="165" fontId="0" fillId="0" borderId="1" xfId="0" applyNumberFormat="1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165" fontId="0" fillId="0" borderId="0" xfId="0" applyNumberFormat="1" applyFont="1" applyAlignment="1">
      <alignment/>
    </xf>
    <xf numFmtId="164" fontId="0" fillId="0" borderId="3" xfId="0" applyNumberFormat="1" applyBorder="1" applyAlignment="1">
      <alignment horizontal="center"/>
    </xf>
    <xf numFmtId="165" fontId="0" fillId="0" borderId="4" xfId="0" applyNumberFormat="1" applyBorder="1" applyAlignment="1">
      <alignment/>
    </xf>
    <xf numFmtId="164" fontId="0" fillId="0" borderId="4" xfId="0" applyNumberFormat="1" applyBorder="1" applyAlignment="1">
      <alignment horizontal="center"/>
    </xf>
    <xf numFmtId="0" fontId="0" fillId="0" borderId="4" xfId="0" applyBorder="1" applyAlignment="1">
      <alignment/>
    </xf>
    <xf numFmtId="3" fontId="2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center"/>
    </xf>
    <xf numFmtId="0" fontId="2" fillId="0" borderId="5" xfId="0" applyFont="1" applyBorder="1" applyAlignment="1">
      <alignment horizontal="center"/>
    </xf>
    <xf numFmtId="3" fontId="2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budget!$A$49:$R$49</c:f>
              <c:strCache>
                <c:ptCount val="1"/>
                <c:pt idx="0">
                  <c:v>GTEM foreign  expert GTEM $2,337 1 1 1 $695 $1,574 1 GrandBeach ₪ 440 6 ₪ 2,640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budget!$S$2:$S$48</c:f>
              <c:strCache>
                <c:ptCount val="1"/>
              </c:strCache>
            </c:strRef>
          </c:cat>
          <c:val>
            <c:numRef>
              <c:f>budget!$S$49</c:f>
              <c:numCache>
                <c:ptCount val="1"/>
                <c:pt idx="0">
                  <c:v>0</c:v>
                </c:pt>
              </c:numCache>
            </c:numRef>
          </c:val>
        </c:ser>
        <c:axId val="35720698"/>
        <c:axId val="53050827"/>
      </c:barChart>
      <c:catAx>
        <c:axId val="35720698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crossAx val="53050827"/>
        <c:crosses val="autoZero"/>
        <c:auto val="1"/>
        <c:lblOffset val="100"/>
        <c:noMultiLvlLbl val="0"/>
      </c:catAx>
      <c:valAx>
        <c:axId val="53050827"/>
        <c:scaling>
          <c:orientation val="minMax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crossAx val="357206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68"/>
  <sheetViews>
    <sheetView rightToLeft="1" tabSelected="1" workbookViewId="0" topLeftCell="A37">
      <selection activeCell="W6" sqref="W6"/>
    </sheetView>
  </sheetViews>
  <sheetFormatPr defaultColWidth="9.140625" defaultRowHeight="12.75"/>
  <cols>
    <col min="1" max="1" width="15.140625" style="0" customWidth="1"/>
    <col min="2" max="2" width="8.00390625" style="0" customWidth="1"/>
    <col min="3" max="3" width="7.140625" style="0" customWidth="1"/>
    <col min="4" max="4" width="8.140625" style="0" customWidth="1"/>
    <col min="5" max="5" width="7.57421875" style="0" customWidth="1"/>
    <col min="6" max="6" width="7.28125" style="0" customWidth="1"/>
    <col min="7" max="7" width="7.57421875" style="0" customWidth="1"/>
    <col min="8" max="8" width="7.421875" style="0" customWidth="1"/>
    <col min="9" max="9" width="8.140625" style="0" customWidth="1"/>
    <col min="10" max="10" width="6.28125" style="0" customWidth="1"/>
    <col min="11" max="12" width="6.57421875" style="0" customWidth="1"/>
    <col min="13" max="13" width="7.7109375" style="4" customWidth="1"/>
    <col min="14" max="15" width="3.28125" style="0" customWidth="1"/>
    <col min="16" max="16" width="6.00390625" style="2" customWidth="1"/>
    <col min="17" max="17" width="2.8515625" style="0" customWidth="1"/>
    <col min="18" max="18" width="8.7109375" style="2" customWidth="1"/>
    <col min="19" max="19" width="20.140625" style="0" customWidth="1"/>
    <col min="20" max="20" width="8.7109375" style="0" customWidth="1"/>
    <col min="21" max="21" width="9.57421875" style="0" bestFit="1" customWidth="1"/>
  </cols>
  <sheetData>
    <row r="1" spans="13:23" ht="12.75">
      <c r="M1" s="4" t="s">
        <v>59</v>
      </c>
      <c r="T1" t="s">
        <v>68</v>
      </c>
      <c r="U1" t="s">
        <v>70</v>
      </c>
      <c r="V1" t="s">
        <v>69</v>
      </c>
      <c r="W1" t="s">
        <v>71</v>
      </c>
    </row>
    <row r="2" spans="1:23" ht="12.75">
      <c r="A2" t="s">
        <v>60</v>
      </c>
      <c r="B2" s="9" t="s">
        <v>84</v>
      </c>
      <c r="C2">
        <v>335</v>
      </c>
      <c r="M2" s="4">
        <v>17000</v>
      </c>
      <c r="N2" s="1"/>
      <c r="O2" s="1"/>
      <c r="Q2" s="1"/>
      <c r="T2" s="7">
        <v>0.54035</v>
      </c>
      <c r="U2" s="7">
        <v>0.26</v>
      </c>
      <c r="V2" s="7">
        <v>1.2262</v>
      </c>
      <c r="W2" s="7">
        <v>0.12945</v>
      </c>
    </row>
    <row r="3" spans="1:23" ht="12.75">
      <c r="A3" t="s">
        <v>2</v>
      </c>
      <c r="M3" s="4">
        <f>16000*EURO</f>
        <v>19619.2</v>
      </c>
      <c r="N3" s="1"/>
      <c r="O3" s="1"/>
      <c r="Q3" s="1"/>
      <c r="T3" t="s">
        <v>72</v>
      </c>
      <c r="U3" t="s">
        <v>74</v>
      </c>
      <c r="V3" t="s">
        <v>73</v>
      </c>
      <c r="W3" s="7" t="s">
        <v>77</v>
      </c>
    </row>
    <row r="4" spans="1:23" ht="12.75">
      <c r="A4" t="s">
        <v>0</v>
      </c>
      <c r="M4" s="4">
        <f>12*500</f>
        <v>6000</v>
      </c>
      <c r="N4" s="1"/>
      <c r="O4" s="1"/>
      <c r="Q4" s="1"/>
      <c r="T4" s="7">
        <v>0.17087</v>
      </c>
      <c r="U4" s="7">
        <v>0.30463</v>
      </c>
      <c r="V4" s="7">
        <v>0.95752</v>
      </c>
      <c r="W4">
        <v>0.63898</v>
      </c>
    </row>
    <row r="5" spans="1:23" ht="12.75">
      <c r="A5" t="s">
        <v>0</v>
      </c>
      <c r="M5" s="4">
        <v>4000</v>
      </c>
      <c r="N5" s="1"/>
      <c r="O5" s="1"/>
      <c r="Q5" s="1"/>
      <c r="S5" s="1"/>
      <c r="T5" t="s">
        <v>78</v>
      </c>
      <c r="U5" t="s">
        <v>80</v>
      </c>
      <c r="V5" t="s">
        <v>82</v>
      </c>
      <c r="W5" t="s">
        <v>96</v>
      </c>
    </row>
    <row r="6" spans="1:23" ht="12.75">
      <c r="A6" t="s">
        <v>61</v>
      </c>
      <c r="M6" s="4">
        <v>6000</v>
      </c>
      <c r="N6" s="1"/>
      <c r="O6" s="1"/>
      <c r="Q6" s="1"/>
      <c r="T6" s="7">
        <v>1.47911</v>
      </c>
      <c r="U6" s="2">
        <v>150</v>
      </c>
      <c r="V6" s="2">
        <f>47</f>
        <v>47</v>
      </c>
      <c r="W6">
        <f>60*1.155</f>
        <v>69.3</v>
      </c>
    </row>
    <row r="7" spans="11:19" ht="12.75">
      <c r="K7" s="1"/>
      <c r="L7" s="1"/>
      <c r="N7" s="1"/>
      <c r="O7" s="1"/>
      <c r="Q7" s="1"/>
    </row>
    <row r="8" spans="2:19" ht="12.75">
      <c r="B8" s="25" t="s">
        <v>65</v>
      </c>
      <c r="C8" s="25"/>
      <c r="D8" s="25" t="s">
        <v>86</v>
      </c>
      <c r="E8" s="25"/>
      <c r="F8" s="25" t="s">
        <v>64</v>
      </c>
      <c r="G8" s="25"/>
      <c r="H8" s="25" t="s">
        <v>87</v>
      </c>
      <c r="I8" s="25"/>
      <c r="J8" s="25" t="s">
        <v>85</v>
      </c>
      <c r="K8" s="25"/>
      <c r="L8" s="25" t="s">
        <v>27</v>
      </c>
      <c r="M8" s="25"/>
      <c r="N8" s="26" t="s">
        <v>95</v>
      </c>
      <c r="O8" s="26"/>
      <c r="P8" s="26"/>
      <c r="Q8" s="26"/>
      <c r="R8" s="26"/>
      <c r="S8" s="1"/>
    </row>
    <row r="9" spans="1:19" ht="12.75">
      <c r="A9" t="s">
        <v>81</v>
      </c>
      <c r="B9" s="11" t="s">
        <v>79</v>
      </c>
      <c r="C9" s="10" t="s">
        <v>2</v>
      </c>
      <c r="D9" s="11" t="s">
        <v>79</v>
      </c>
      <c r="E9" s="12" t="s">
        <v>2</v>
      </c>
      <c r="F9" s="11" t="s">
        <v>79</v>
      </c>
      <c r="G9" s="10" t="s">
        <v>2</v>
      </c>
      <c r="H9" s="11" t="s">
        <v>79</v>
      </c>
      <c r="I9" s="10" t="s">
        <v>2</v>
      </c>
      <c r="J9" s="11" t="s">
        <v>79</v>
      </c>
      <c r="K9" s="10" t="s">
        <v>2</v>
      </c>
      <c r="L9" s="11" t="s">
        <v>79</v>
      </c>
      <c r="M9" s="10" t="s">
        <v>2</v>
      </c>
      <c r="N9" t="s">
        <v>57</v>
      </c>
      <c r="O9" t="s">
        <v>52</v>
      </c>
      <c r="P9" s="2" t="s">
        <v>48</v>
      </c>
      <c r="Q9" t="s">
        <v>47</v>
      </c>
      <c r="R9" s="2" t="s">
        <v>58</v>
      </c>
      <c r="S9" s="1" t="s">
        <v>53</v>
      </c>
    </row>
    <row r="10" spans="1:19" ht="12.75">
      <c r="A10" t="s">
        <v>37</v>
      </c>
      <c r="B10" s="15"/>
      <c r="C10" s="16">
        <v>1</v>
      </c>
      <c r="D10" s="15"/>
      <c r="E10" s="17">
        <v>1</v>
      </c>
      <c r="F10" s="15"/>
      <c r="G10" s="16">
        <v>1</v>
      </c>
      <c r="H10" s="19"/>
      <c r="I10" s="19"/>
      <c r="J10" s="13"/>
      <c r="K10" s="10"/>
      <c r="L10" s="13"/>
      <c r="M10" s="14"/>
      <c r="P10" s="2">
        <v>0</v>
      </c>
      <c r="R10" s="2">
        <f>P10*Q10</f>
        <v>0</v>
      </c>
      <c r="S10" t="s">
        <v>1</v>
      </c>
    </row>
    <row r="11" spans="1:20" ht="12.75">
      <c r="A11" t="s">
        <v>39</v>
      </c>
      <c r="B11" s="15"/>
      <c r="C11" s="16">
        <v>1</v>
      </c>
      <c r="D11" s="15"/>
      <c r="E11" s="17">
        <v>1</v>
      </c>
      <c r="F11" s="15"/>
      <c r="G11" s="16">
        <v>1</v>
      </c>
      <c r="H11" s="19"/>
      <c r="I11" s="19"/>
      <c r="J11" s="13"/>
      <c r="K11" s="10"/>
      <c r="L11" s="13"/>
      <c r="M11" s="14"/>
      <c r="O11" t="s">
        <v>51</v>
      </c>
      <c r="P11" s="2">
        <v>0</v>
      </c>
      <c r="Q11">
        <v>7</v>
      </c>
      <c r="R11" s="2">
        <f>P11*Q11</f>
        <v>0</v>
      </c>
      <c r="S11" t="s">
        <v>3</v>
      </c>
      <c r="T11">
        <v>1</v>
      </c>
    </row>
    <row r="12" spans="1:20" ht="12.75">
      <c r="A12" t="s">
        <v>36</v>
      </c>
      <c r="B12" s="15"/>
      <c r="C12" s="16">
        <v>1</v>
      </c>
      <c r="D12" s="15"/>
      <c r="E12" s="17">
        <v>1</v>
      </c>
      <c r="F12" s="15"/>
      <c r="G12" s="16">
        <v>1</v>
      </c>
      <c r="H12" s="19"/>
      <c r="I12" s="19"/>
      <c r="J12" s="13"/>
      <c r="K12" s="10"/>
      <c r="L12" s="13"/>
      <c r="M12" s="14"/>
      <c r="N12">
        <v>1</v>
      </c>
      <c r="O12" t="s">
        <v>55</v>
      </c>
      <c r="P12" s="2">
        <v>440</v>
      </c>
      <c r="R12" s="2">
        <f>P12*Q12</f>
        <v>0</v>
      </c>
      <c r="S12" t="s">
        <v>28</v>
      </c>
      <c r="T12">
        <v>1</v>
      </c>
    </row>
    <row r="13" spans="1:20" ht="12.75">
      <c r="A13" s="4" t="s">
        <v>79</v>
      </c>
      <c r="B13" s="15">
        <v>1</v>
      </c>
      <c r="C13" s="16"/>
      <c r="D13" s="15">
        <v>1</v>
      </c>
      <c r="E13" s="17"/>
      <c r="F13" s="15">
        <v>1</v>
      </c>
      <c r="G13" s="16"/>
      <c r="H13" s="19"/>
      <c r="I13" s="19"/>
      <c r="J13" s="13">
        <f>R13*NIS</f>
        <v>442</v>
      </c>
      <c r="K13" s="10"/>
      <c r="L13" s="13">
        <f>2617*$T4</f>
        <v>447.16679</v>
      </c>
      <c r="M13" s="14"/>
      <c r="N13">
        <v>1</v>
      </c>
      <c r="O13" t="s">
        <v>54</v>
      </c>
      <c r="P13" s="2">
        <v>340</v>
      </c>
      <c r="Q13">
        <v>5</v>
      </c>
      <c r="R13" s="2">
        <f>P13*Q13</f>
        <v>1700</v>
      </c>
      <c r="S13" t="s">
        <v>4</v>
      </c>
      <c r="T13">
        <v>1</v>
      </c>
    </row>
    <row r="14" spans="1:20" ht="12.75">
      <c r="A14" s="4" t="s">
        <v>79</v>
      </c>
      <c r="B14" s="15">
        <v>1</v>
      </c>
      <c r="C14" s="16"/>
      <c r="D14" s="15">
        <v>1</v>
      </c>
      <c r="E14" s="17"/>
      <c r="F14" s="15">
        <v>1</v>
      </c>
      <c r="G14" s="16"/>
      <c r="H14" s="19"/>
      <c r="I14" s="19"/>
      <c r="J14" s="13">
        <f>R14*NIS</f>
        <v>530.4</v>
      </c>
      <c r="K14" s="10"/>
      <c r="L14" s="13"/>
      <c r="M14" s="14"/>
      <c r="N14">
        <v>1</v>
      </c>
      <c r="O14" t="s">
        <v>54</v>
      </c>
      <c r="P14" s="2">
        <v>340</v>
      </c>
      <c r="Q14">
        <v>6</v>
      </c>
      <c r="R14" s="2">
        <f aca="true" t="shared" si="0" ref="R14:R48">P14*Q14</f>
        <v>2040</v>
      </c>
      <c r="S14" t="s">
        <v>5</v>
      </c>
      <c r="T14">
        <v>1</v>
      </c>
    </row>
    <row r="15" spans="1:20" ht="12.75">
      <c r="A15" s="4" t="s">
        <v>79</v>
      </c>
      <c r="B15" s="15">
        <v>1</v>
      </c>
      <c r="C15" s="16"/>
      <c r="D15" s="15">
        <v>1</v>
      </c>
      <c r="E15" s="17"/>
      <c r="F15" s="15">
        <v>1</v>
      </c>
      <c r="G15" s="16"/>
      <c r="H15" s="19"/>
      <c r="I15" s="19"/>
      <c r="J15" s="13">
        <f>R15*NIS</f>
        <v>442</v>
      </c>
      <c r="K15" s="10"/>
      <c r="L15" s="13">
        <v>1571.69</v>
      </c>
      <c r="M15" s="14"/>
      <c r="N15">
        <v>1</v>
      </c>
      <c r="O15" t="s">
        <v>54</v>
      </c>
      <c r="P15" s="2">
        <v>340</v>
      </c>
      <c r="Q15">
        <v>5</v>
      </c>
      <c r="R15" s="2">
        <f t="shared" si="0"/>
        <v>1700</v>
      </c>
      <c r="S15" t="s">
        <v>41</v>
      </c>
      <c r="T15">
        <v>1</v>
      </c>
    </row>
    <row r="16" spans="1:20" ht="12.75">
      <c r="A16" t="s">
        <v>40</v>
      </c>
      <c r="B16" s="15"/>
      <c r="C16" s="16">
        <v>1</v>
      </c>
      <c r="D16" s="15"/>
      <c r="E16" s="17">
        <v>1</v>
      </c>
      <c r="F16" s="15"/>
      <c r="G16" s="16">
        <v>1</v>
      </c>
      <c r="H16" s="19"/>
      <c r="I16" s="19"/>
      <c r="J16" s="13"/>
      <c r="K16" s="10"/>
      <c r="L16" s="13"/>
      <c r="M16" s="14"/>
      <c r="N16">
        <v>1</v>
      </c>
      <c r="O16" t="s">
        <v>54</v>
      </c>
      <c r="P16" s="2">
        <v>0</v>
      </c>
      <c r="Q16">
        <v>5</v>
      </c>
      <c r="R16" s="2">
        <f t="shared" si="0"/>
        <v>0</v>
      </c>
      <c r="S16" t="s">
        <v>6</v>
      </c>
      <c r="T16">
        <v>1</v>
      </c>
    </row>
    <row r="17" spans="1:20" ht="12.75">
      <c r="A17" t="s">
        <v>36</v>
      </c>
      <c r="B17" s="15">
        <v>2</v>
      </c>
      <c r="C17" s="16">
        <v>1</v>
      </c>
      <c r="D17" s="15"/>
      <c r="E17" s="17">
        <v>1</v>
      </c>
      <c r="F17" s="15"/>
      <c r="G17" s="16"/>
      <c r="H17" s="19"/>
      <c r="I17" s="19"/>
      <c r="J17" s="13"/>
      <c r="K17" s="10"/>
      <c r="L17" s="13"/>
      <c r="M17" s="14"/>
      <c r="N17">
        <v>4</v>
      </c>
      <c r="O17" t="s">
        <v>55</v>
      </c>
      <c r="P17" s="2">
        <v>0</v>
      </c>
      <c r="Q17">
        <v>8</v>
      </c>
      <c r="R17" s="2">
        <f t="shared" si="0"/>
        <v>0</v>
      </c>
      <c r="S17" t="s">
        <v>31</v>
      </c>
      <c r="T17">
        <v>1</v>
      </c>
    </row>
    <row r="18" spans="1:19" ht="12.75">
      <c r="A18" s="4" t="s">
        <v>2</v>
      </c>
      <c r="B18" s="15"/>
      <c r="C18" s="16">
        <v>1</v>
      </c>
      <c r="D18" s="15"/>
      <c r="E18" s="17">
        <v>1</v>
      </c>
      <c r="F18" s="15"/>
      <c r="G18" s="16"/>
      <c r="H18" s="19"/>
      <c r="I18" s="19"/>
      <c r="J18" s="13"/>
      <c r="K18" s="10"/>
      <c r="L18" s="13"/>
      <c r="M18" s="14"/>
      <c r="P18" s="2">
        <v>0</v>
      </c>
      <c r="R18" s="2">
        <f t="shared" si="0"/>
        <v>0</v>
      </c>
      <c r="S18" t="s">
        <v>23</v>
      </c>
    </row>
    <row r="19" spans="1:20" ht="12.75">
      <c r="A19" s="4" t="s">
        <v>2</v>
      </c>
      <c r="B19" s="15"/>
      <c r="C19" s="16">
        <v>1</v>
      </c>
      <c r="D19" s="15"/>
      <c r="E19" s="17">
        <v>1</v>
      </c>
      <c r="F19" s="15"/>
      <c r="G19" s="16">
        <v>1</v>
      </c>
      <c r="H19" s="19"/>
      <c r="I19" s="19"/>
      <c r="J19" s="13"/>
      <c r="K19" s="10"/>
      <c r="L19" s="13"/>
      <c r="M19" s="14"/>
      <c r="N19">
        <v>1</v>
      </c>
      <c r="O19" t="s">
        <v>35</v>
      </c>
      <c r="P19" s="2">
        <v>0</v>
      </c>
      <c r="R19" s="2">
        <f t="shared" si="0"/>
        <v>0</v>
      </c>
      <c r="S19" t="s">
        <v>29</v>
      </c>
      <c r="T19">
        <v>1</v>
      </c>
    </row>
    <row r="20" spans="1:20" ht="12.75">
      <c r="A20" t="s">
        <v>37</v>
      </c>
      <c r="B20" s="15">
        <v>1</v>
      </c>
      <c r="C20" s="16">
        <v>1</v>
      </c>
      <c r="D20" s="15"/>
      <c r="E20" s="17">
        <v>1</v>
      </c>
      <c r="F20" s="15"/>
      <c r="G20" s="16">
        <v>1</v>
      </c>
      <c r="H20" s="19"/>
      <c r="I20" s="19"/>
      <c r="J20" s="13"/>
      <c r="K20" s="10"/>
      <c r="L20" s="13"/>
      <c r="M20" s="14"/>
      <c r="N20">
        <v>2</v>
      </c>
      <c r="O20" t="s">
        <v>56</v>
      </c>
      <c r="P20" s="2">
        <v>0</v>
      </c>
      <c r="Q20">
        <v>6</v>
      </c>
      <c r="R20" s="2">
        <f t="shared" si="0"/>
        <v>0</v>
      </c>
      <c r="S20" t="s">
        <v>7</v>
      </c>
      <c r="T20">
        <v>1</v>
      </c>
    </row>
    <row r="21" spans="1:20" ht="12.75">
      <c r="A21" t="s">
        <v>2</v>
      </c>
      <c r="B21" s="15"/>
      <c r="C21" s="16">
        <v>1</v>
      </c>
      <c r="D21" s="15"/>
      <c r="E21" s="17">
        <v>1</v>
      </c>
      <c r="F21" s="15"/>
      <c r="G21" s="16">
        <v>1</v>
      </c>
      <c r="H21" s="19"/>
      <c r="I21" s="19"/>
      <c r="J21" s="13"/>
      <c r="K21" s="14">
        <f>R21*NIS</f>
        <v>795.6</v>
      </c>
      <c r="L21" s="13"/>
      <c r="M21" s="14">
        <f>1534.14*U4</f>
        <v>467.34506820000007</v>
      </c>
      <c r="N21">
        <v>1</v>
      </c>
      <c r="O21" t="s">
        <v>54</v>
      </c>
      <c r="P21" s="2">
        <v>340</v>
      </c>
      <c r="Q21">
        <v>9</v>
      </c>
      <c r="R21" s="2">
        <f t="shared" si="0"/>
        <v>3060</v>
      </c>
      <c r="S21" t="s">
        <v>18</v>
      </c>
      <c r="T21">
        <v>1</v>
      </c>
    </row>
    <row r="22" spans="1:20" ht="12.75">
      <c r="A22" t="s">
        <v>2</v>
      </c>
      <c r="B22" s="15">
        <v>1</v>
      </c>
      <c r="C22" s="16">
        <v>1</v>
      </c>
      <c r="D22" s="15"/>
      <c r="E22" s="17">
        <v>1</v>
      </c>
      <c r="F22" s="15">
        <v>1</v>
      </c>
      <c r="G22" s="16">
        <v>1</v>
      </c>
      <c r="H22" s="19"/>
      <c r="I22" s="19"/>
      <c r="J22" s="13"/>
      <c r="K22" s="14">
        <f>R22*NIS</f>
        <v>447.2</v>
      </c>
      <c r="L22" s="13"/>
      <c r="M22" s="14">
        <f>353*$V2</f>
        <v>432.8486</v>
      </c>
      <c r="N22">
        <v>1</v>
      </c>
      <c r="O22" t="s">
        <v>56</v>
      </c>
      <c r="P22" s="2">
        <v>430</v>
      </c>
      <c r="Q22">
        <v>4</v>
      </c>
      <c r="R22" s="2">
        <f t="shared" si="0"/>
        <v>1720</v>
      </c>
      <c r="S22" t="s">
        <v>8</v>
      </c>
      <c r="T22">
        <v>1</v>
      </c>
    </row>
    <row r="23" spans="1:19" ht="12.75">
      <c r="A23" s="4" t="s">
        <v>79</v>
      </c>
      <c r="B23" s="15"/>
      <c r="C23" s="16"/>
      <c r="D23" s="15">
        <v>1</v>
      </c>
      <c r="E23" s="17"/>
      <c r="F23" s="15"/>
      <c r="G23" s="16"/>
      <c r="H23" s="19"/>
      <c r="I23" s="19"/>
      <c r="J23" s="13">
        <f>R23*NIS</f>
        <v>457.6</v>
      </c>
      <c r="K23" s="14"/>
      <c r="L23" s="13">
        <f>13359*$W2</f>
        <v>1729.32255</v>
      </c>
      <c r="M23" s="14"/>
      <c r="N23">
        <v>1</v>
      </c>
      <c r="O23" t="s">
        <v>55</v>
      </c>
      <c r="P23" s="2">
        <v>440</v>
      </c>
      <c r="Q23">
        <v>4</v>
      </c>
      <c r="R23" s="2">
        <f t="shared" si="0"/>
        <v>1760</v>
      </c>
      <c r="S23" t="s">
        <v>9</v>
      </c>
    </row>
    <row r="24" spans="1:19" ht="12.75">
      <c r="A24" s="4" t="s">
        <v>79</v>
      </c>
      <c r="B24" s="15"/>
      <c r="C24" s="16">
        <v>1</v>
      </c>
      <c r="D24" s="15"/>
      <c r="E24" s="17">
        <v>1</v>
      </c>
      <c r="F24" s="15"/>
      <c r="G24" s="16">
        <v>1</v>
      </c>
      <c r="H24" s="19"/>
      <c r="I24" s="19"/>
      <c r="J24" s="13"/>
      <c r="K24" s="14"/>
      <c r="L24" s="13"/>
      <c r="M24" s="14"/>
      <c r="P24" s="2">
        <v>0</v>
      </c>
      <c r="R24" s="2">
        <f t="shared" si="0"/>
        <v>0</v>
      </c>
      <c r="S24" t="s">
        <v>22</v>
      </c>
    </row>
    <row r="25" spans="1:20" ht="12.75">
      <c r="A25" s="4" t="s">
        <v>79</v>
      </c>
      <c r="B25" s="15">
        <v>2</v>
      </c>
      <c r="C25" s="16"/>
      <c r="D25" s="15">
        <v>1</v>
      </c>
      <c r="E25" s="17"/>
      <c r="F25" s="15">
        <v>1</v>
      </c>
      <c r="G25" s="16">
        <v>1</v>
      </c>
      <c r="H25" s="19">
        <f>Q25*45/$U2</f>
        <v>1038.4615384615383</v>
      </c>
      <c r="I25" s="19"/>
      <c r="J25" s="13">
        <f>R25*NIS</f>
        <v>686.4</v>
      </c>
      <c r="K25" s="14"/>
      <c r="L25" s="13"/>
      <c r="M25" s="14"/>
      <c r="N25">
        <v>2</v>
      </c>
      <c r="O25" t="s">
        <v>55</v>
      </c>
      <c r="P25" s="2">
        <v>440</v>
      </c>
      <c r="Q25">
        <v>6</v>
      </c>
      <c r="R25" s="2">
        <f t="shared" si="0"/>
        <v>2640</v>
      </c>
      <c r="S25" t="s">
        <v>10</v>
      </c>
      <c r="T25">
        <v>1</v>
      </c>
    </row>
    <row r="26" spans="1:20" ht="12.75">
      <c r="A26" s="4" t="s">
        <v>79</v>
      </c>
      <c r="B26" s="15">
        <v>1</v>
      </c>
      <c r="C26" s="16"/>
      <c r="D26" s="15">
        <v>1</v>
      </c>
      <c r="E26" s="17"/>
      <c r="F26" s="15">
        <v>1</v>
      </c>
      <c r="G26" s="16"/>
      <c r="H26" s="19"/>
      <c r="I26" s="19"/>
      <c r="J26" s="13">
        <f>R26*NIS</f>
        <v>442</v>
      </c>
      <c r="K26" s="14"/>
      <c r="L26" s="13">
        <f>641.45*$W4</f>
        <v>409.87372100000005</v>
      </c>
      <c r="M26" s="14"/>
      <c r="N26">
        <v>1</v>
      </c>
      <c r="O26" t="s">
        <v>54</v>
      </c>
      <c r="P26" s="2">
        <v>340</v>
      </c>
      <c r="Q26">
        <v>5</v>
      </c>
      <c r="R26" s="2">
        <f t="shared" si="0"/>
        <v>1700</v>
      </c>
      <c r="S26" t="s">
        <v>17</v>
      </c>
      <c r="T26">
        <v>1</v>
      </c>
    </row>
    <row r="27" spans="1:19" ht="12.75">
      <c r="A27" s="4" t="s">
        <v>79</v>
      </c>
      <c r="B27" s="15">
        <v>1</v>
      </c>
      <c r="C27" s="16">
        <v>1</v>
      </c>
      <c r="D27" s="15">
        <v>1</v>
      </c>
      <c r="E27" s="17"/>
      <c r="F27" s="15">
        <v>1</v>
      </c>
      <c r="G27" s="16">
        <v>1</v>
      </c>
      <c r="H27" s="19"/>
      <c r="I27" s="19"/>
      <c r="J27" s="13"/>
      <c r="K27" s="14"/>
      <c r="L27" s="13"/>
      <c r="M27" s="14"/>
      <c r="O27" t="s">
        <v>51</v>
      </c>
      <c r="P27" s="2">
        <v>0</v>
      </c>
      <c r="Q27">
        <v>4</v>
      </c>
      <c r="R27" s="2">
        <f t="shared" si="0"/>
        <v>0</v>
      </c>
      <c r="S27" t="s">
        <v>21</v>
      </c>
    </row>
    <row r="28" spans="1:20" ht="12.75">
      <c r="A28" s="4" t="s">
        <v>79</v>
      </c>
      <c r="B28" s="15">
        <v>1</v>
      </c>
      <c r="C28" s="16"/>
      <c r="D28" s="15">
        <v>1</v>
      </c>
      <c r="E28" s="17"/>
      <c r="F28" s="15">
        <v>1</v>
      </c>
      <c r="G28" s="16"/>
      <c r="H28" s="19"/>
      <c r="I28" s="19"/>
      <c r="J28" s="13"/>
      <c r="K28" s="14"/>
      <c r="L28" s="13"/>
      <c r="M28" s="14"/>
      <c r="N28">
        <v>2</v>
      </c>
      <c r="O28" t="s">
        <v>54</v>
      </c>
      <c r="P28" s="2">
        <v>0</v>
      </c>
      <c r="Q28">
        <v>6</v>
      </c>
      <c r="R28" s="2">
        <f t="shared" si="0"/>
        <v>0</v>
      </c>
      <c r="S28" t="s">
        <v>42</v>
      </c>
      <c r="T28">
        <v>1</v>
      </c>
    </row>
    <row r="29" spans="1:20" ht="12.75">
      <c r="A29" s="4" t="s">
        <v>79</v>
      </c>
      <c r="B29" s="15">
        <v>1</v>
      </c>
      <c r="C29" s="16"/>
      <c r="D29" s="15">
        <v>1</v>
      </c>
      <c r="E29" s="17"/>
      <c r="F29" s="15">
        <v>1</v>
      </c>
      <c r="G29" s="16"/>
      <c r="H29" s="19"/>
      <c r="I29" s="19"/>
      <c r="J29" s="13">
        <f>R29*NIS</f>
        <v>650</v>
      </c>
      <c r="K29" s="14"/>
      <c r="L29" s="13">
        <f>1338.23*$U4</f>
        <v>407.66500490000004</v>
      </c>
      <c r="M29" s="14"/>
      <c r="N29">
        <v>2</v>
      </c>
      <c r="O29" t="s">
        <v>55</v>
      </c>
      <c r="P29" s="2">
        <v>500</v>
      </c>
      <c r="Q29">
        <v>5</v>
      </c>
      <c r="R29" s="2">
        <f t="shared" si="0"/>
        <v>2500</v>
      </c>
      <c r="S29" t="s">
        <v>32</v>
      </c>
      <c r="T29">
        <v>1</v>
      </c>
    </row>
    <row r="30" spans="1:20" ht="12.75">
      <c r="A30" t="s">
        <v>38</v>
      </c>
      <c r="B30" s="15"/>
      <c r="C30" s="16">
        <v>1</v>
      </c>
      <c r="D30" s="15"/>
      <c r="E30" s="17">
        <v>1</v>
      </c>
      <c r="F30" s="15"/>
      <c r="G30" s="16">
        <v>1</v>
      </c>
      <c r="H30" s="19"/>
      <c r="I30" s="19"/>
      <c r="J30" s="13"/>
      <c r="K30" s="14"/>
      <c r="L30" s="13"/>
      <c r="M30" s="14"/>
      <c r="N30">
        <v>2</v>
      </c>
      <c r="O30" t="s">
        <v>51</v>
      </c>
      <c r="P30" s="2">
        <v>0</v>
      </c>
      <c r="Q30">
        <v>6</v>
      </c>
      <c r="R30" s="2">
        <f t="shared" si="0"/>
        <v>0</v>
      </c>
      <c r="S30" t="s">
        <v>19</v>
      </c>
      <c r="T30">
        <v>1</v>
      </c>
    </row>
    <row r="31" spans="1:19" ht="12.75">
      <c r="A31" s="4" t="s">
        <v>2</v>
      </c>
      <c r="B31" s="15"/>
      <c r="C31" s="16"/>
      <c r="D31" s="15"/>
      <c r="E31" s="17">
        <v>1</v>
      </c>
      <c r="F31" s="15"/>
      <c r="G31" s="16"/>
      <c r="H31" s="19"/>
      <c r="I31" s="19"/>
      <c r="J31" s="13"/>
      <c r="K31" s="14"/>
      <c r="L31" s="13"/>
      <c r="M31" s="14"/>
      <c r="P31" s="2">
        <v>0</v>
      </c>
      <c r="R31" s="2">
        <f t="shared" si="0"/>
        <v>0</v>
      </c>
      <c r="S31" t="s">
        <v>25</v>
      </c>
    </row>
    <row r="32" spans="1:20" ht="12.75">
      <c r="A32" t="s">
        <v>36</v>
      </c>
      <c r="B32" s="15"/>
      <c r="C32" s="16">
        <v>1</v>
      </c>
      <c r="D32" s="15"/>
      <c r="E32" s="17">
        <v>1</v>
      </c>
      <c r="F32" s="15"/>
      <c r="G32" s="16">
        <v>1</v>
      </c>
      <c r="H32" s="19"/>
      <c r="I32" s="19"/>
      <c r="J32" s="13"/>
      <c r="K32" s="14"/>
      <c r="L32" s="13"/>
      <c r="M32" s="14"/>
      <c r="N32">
        <v>1</v>
      </c>
      <c r="O32" t="s">
        <v>54</v>
      </c>
      <c r="P32" s="2">
        <v>0</v>
      </c>
      <c r="Q32">
        <v>6</v>
      </c>
      <c r="R32" s="2">
        <f t="shared" si="0"/>
        <v>0</v>
      </c>
      <c r="S32" t="s">
        <v>49</v>
      </c>
      <c r="T32">
        <v>1</v>
      </c>
    </row>
    <row r="33" spans="1:19" ht="12.75">
      <c r="A33" s="4" t="s">
        <v>79</v>
      </c>
      <c r="B33" s="15"/>
      <c r="C33" s="16"/>
      <c r="D33" s="15">
        <v>1</v>
      </c>
      <c r="E33" s="17"/>
      <c r="F33" s="15"/>
      <c r="G33" s="16"/>
      <c r="H33" s="19"/>
      <c r="I33" s="19"/>
      <c r="J33" s="13"/>
      <c r="K33" s="14"/>
      <c r="L33" s="13"/>
      <c r="M33" s="14"/>
      <c r="P33" s="2">
        <v>0</v>
      </c>
      <c r="R33" s="2">
        <f t="shared" si="0"/>
        <v>0</v>
      </c>
      <c r="S33" t="s">
        <v>24</v>
      </c>
    </row>
    <row r="34" spans="1:20" ht="12.75">
      <c r="A34" s="4" t="s">
        <v>79</v>
      </c>
      <c r="B34" s="15">
        <v>2</v>
      </c>
      <c r="C34" s="16"/>
      <c r="D34" s="15">
        <v>1</v>
      </c>
      <c r="E34" s="17"/>
      <c r="F34" s="15">
        <v>1</v>
      </c>
      <c r="G34" s="16">
        <v>1</v>
      </c>
      <c r="H34" s="19">
        <f>Q34*90</f>
        <v>540</v>
      </c>
      <c r="I34" s="19"/>
      <c r="J34" s="13">
        <f>R34*NIS</f>
        <v>670.8000000000001</v>
      </c>
      <c r="K34" s="14"/>
      <c r="L34" s="13">
        <f>490.86*$V2</f>
        <v>601.892532</v>
      </c>
      <c r="M34" s="14"/>
      <c r="N34">
        <v>2</v>
      </c>
      <c r="O34" t="s">
        <v>56</v>
      </c>
      <c r="P34" s="2">
        <v>430</v>
      </c>
      <c r="Q34">
        <v>6</v>
      </c>
      <c r="R34" s="2">
        <f t="shared" si="0"/>
        <v>2580</v>
      </c>
      <c r="S34" t="s">
        <v>33</v>
      </c>
      <c r="T34">
        <v>1</v>
      </c>
    </row>
    <row r="35" spans="1:20" ht="12.75">
      <c r="A35" s="4" t="s">
        <v>79</v>
      </c>
      <c r="B35" s="15">
        <v>1</v>
      </c>
      <c r="C35" s="16"/>
      <c r="D35" s="15">
        <v>1</v>
      </c>
      <c r="E35" s="17"/>
      <c r="F35" s="15">
        <v>1</v>
      </c>
      <c r="G35" s="16"/>
      <c r="H35" s="19"/>
      <c r="I35" s="19"/>
      <c r="J35" s="13">
        <f>R35*NIS</f>
        <v>585</v>
      </c>
      <c r="K35" s="14"/>
      <c r="L35" s="13">
        <f>564*$V2</f>
        <v>691.5767999999999</v>
      </c>
      <c r="M35" s="14"/>
      <c r="N35">
        <v>2</v>
      </c>
      <c r="O35" t="s">
        <v>54</v>
      </c>
      <c r="P35" s="2">
        <v>375</v>
      </c>
      <c r="Q35">
        <v>6</v>
      </c>
      <c r="R35" s="2">
        <f t="shared" si="0"/>
        <v>2250</v>
      </c>
      <c r="S35" t="s">
        <v>43</v>
      </c>
      <c r="T35">
        <v>1</v>
      </c>
    </row>
    <row r="36" spans="1:20" ht="12.75">
      <c r="A36" t="s">
        <v>50</v>
      </c>
      <c r="B36" s="15">
        <v>1</v>
      </c>
      <c r="C36" s="16">
        <v>1</v>
      </c>
      <c r="D36" s="15"/>
      <c r="E36" s="17">
        <v>1</v>
      </c>
      <c r="F36" s="15">
        <v>1</v>
      </c>
      <c r="G36" s="16">
        <v>1</v>
      </c>
      <c r="H36" s="19"/>
      <c r="I36" s="19">
        <f>Q36*60</f>
        <v>600</v>
      </c>
      <c r="J36" s="13"/>
      <c r="K36" s="14">
        <f>R36*NIS</f>
        <v>1300</v>
      </c>
      <c r="L36" s="13"/>
      <c r="M36" s="14">
        <f>1537.41*$V4</f>
        <v>1472.1008232000001</v>
      </c>
      <c r="N36">
        <v>2</v>
      </c>
      <c r="O36" t="s">
        <v>55</v>
      </c>
      <c r="P36" s="2">
        <v>500</v>
      </c>
      <c r="Q36">
        <v>10</v>
      </c>
      <c r="R36" s="2">
        <f>P36*Q36</f>
        <v>5000</v>
      </c>
      <c r="S36" t="s">
        <v>11</v>
      </c>
      <c r="T36">
        <v>1</v>
      </c>
    </row>
    <row r="37" spans="1:20" ht="12.75">
      <c r="A37" s="4" t="s">
        <v>79</v>
      </c>
      <c r="B37" s="15">
        <v>1</v>
      </c>
      <c r="C37" s="16"/>
      <c r="D37" s="15">
        <v>1</v>
      </c>
      <c r="E37" s="17"/>
      <c r="F37" s="15">
        <v>1</v>
      </c>
      <c r="G37" s="16"/>
      <c r="H37" s="19"/>
      <c r="I37" s="19"/>
      <c r="J37" s="13">
        <f>R37*$U4</f>
        <v>447.8061</v>
      </c>
      <c r="K37" s="14"/>
      <c r="L37" s="13"/>
      <c r="M37" s="14"/>
      <c r="N37">
        <v>1</v>
      </c>
      <c r="O37" t="s">
        <v>54</v>
      </c>
      <c r="P37" s="2">
        <v>245</v>
      </c>
      <c r="Q37">
        <v>6</v>
      </c>
      <c r="R37" s="2">
        <f>P37*Q37</f>
        <v>1470</v>
      </c>
      <c r="S37" t="s">
        <v>83</v>
      </c>
      <c r="T37">
        <v>1</v>
      </c>
    </row>
    <row r="38" spans="1:19" ht="12.75">
      <c r="A38" s="4" t="s">
        <v>79</v>
      </c>
      <c r="B38" s="15"/>
      <c r="C38" s="16"/>
      <c r="D38" s="15">
        <v>1</v>
      </c>
      <c r="E38" s="17"/>
      <c r="F38" s="15">
        <v>1</v>
      </c>
      <c r="G38" s="16"/>
      <c r="H38" s="19"/>
      <c r="I38" s="19"/>
      <c r="J38" s="13"/>
      <c r="K38" s="14"/>
      <c r="L38" s="13"/>
      <c r="M38" s="14"/>
      <c r="P38" s="2">
        <v>0</v>
      </c>
      <c r="R38" s="2">
        <f t="shared" si="0"/>
        <v>0</v>
      </c>
      <c r="S38" t="s">
        <v>44</v>
      </c>
    </row>
    <row r="39" spans="1:20" ht="12.75">
      <c r="A39" s="4" t="s">
        <v>79</v>
      </c>
      <c r="B39" s="15">
        <v>1</v>
      </c>
      <c r="C39" s="16"/>
      <c r="D39" s="15">
        <v>1</v>
      </c>
      <c r="E39" s="17"/>
      <c r="F39" s="15">
        <v>1</v>
      </c>
      <c r="G39" s="16"/>
      <c r="H39" s="19"/>
      <c r="I39" s="19"/>
      <c r="J39" s="13"/>
      <c r="K39" s="14"/>
      <c r="L39" s="13"/>
      <c r="M39" s="14"/>
      <c r="N39">
        <v>2</v>
      </c>
      <c r="O39" t="s">
        <v>55</v>
      </c>
      <c r="P39" s="2">
        <v>0</v>
      </c>
      <c r="Q39">
        <v>5</v>
      </c>
      <c r="R39" s="2">
        <f t="shared" si="0"/>
        <v>0</v>
      </c>
      <c r="S39" t="s">
        <v>45</v>
      </c>
      <c r="T39">
        <v>1</v>
      </c>
    </row>
    <row r="40" spans="1:20" ht="12.75">
      <c r="A40" t="s">
        <v>2</v>
      </c>
      <c r="B40" s="15">
        <v>1</v>
      </c>
      <c r="C40" s="16">
        <v>1</v>
      </c>
      <c r="D40" s="15"/>
      <c r="E40" s="17">
        <v>1</v>
      </c>
      <c r="F40" s="15"/>
      <c r="G40" s="16">
        <v>1</v>
      </c>
      <c r="H40" s="19"/>
      <c r="I40" s="19">
        <f>Q40*35</f>
        <v>210</v>
      </c>
      <c r="J40" s="13"/>
      <c r="K40" s="14">
        <f>R40*NIS</f>
        <v>530.4</v>
      </c>
      <c r="L40" s="13"/>
      <c r="M40" s="14">
        <f>349.3*$T6</f>
        <v>516.6531229999999</v>
      </c>
      <c r="N40">
        <v>2</v>
      </c>
      <c r="O40" t="s">
        <v>54</v>
      </c>
      <c r="P40" s="2">
        <v>340</v>
      </c>
      <c r="Q40">
        <v>6</v>
      </c>
      <c r="R40" s="2">
        <f t="shared" si="0"/>
        <v>2040</v>
      </c>
      <c r="S40" t="s">
        <v>12</v>
      </c>
      <c r="T40">
        <v>1</v>
      </c>
    </row>
    <row r="41" spans="1:19" ht="12.75">
      <c r="A41" s="4" t="s">
        <v>2</v>
      </c>
      <c r="B41" s="15"/>
      <c r="C41" s="16">
        <v>1</v>
      </c>
      <c r="D41" s="15"/>
      <c r="E41" s="17">
        <v>1</v>
      </c>
      <c r="F41" s="15"/>
      <c r="G41" s="16">
        <v>1</v>
      </c>
      <c r="H41" s="19"/>
      <c r="I41" s="19"/>
      <c r="J41" s="13"/>
      <c r="K41" s="14"/>
      <c r="L41" s="13"/>
      <c r="M41" s="14"/>
      <c r="P41" s="2">
        <v>0</v>
      </c>
      <c r="R41" s="2">
        <f t="shared" si="0"/>
        <v>0</v>
      </c>
      <c r="S41" t="s">
        <v>13</v>
      </c>
    </row>
    <row r="42" spans="1:20" ht="12.75">
      <c r="A42" t="s">
        <v>50</v>
      </c>
      <c r="B42" s="15">
        <v>1</v>
      </c>
      <c r="C42" s="16">
        <v>1</v>
      </c>
      <c r="D42" s="15"/>
      <c r="E42" s="17">
        <v>1</v>
      </c>
      <c r="F42" s="15">
        <v>1</v>
      </c>
      <c r="G42" s="16">
        <v>1</v>
      </c>
      <c r="H42" s="19"/>
      <c r="I42" s="19">
        <f>Q42*90</f>
        <v>630</v>
      </c>
      <c r="J42" s="13"/>
      <c r="K42" s="14">
        <f>R42*NIS</f>
        <v>782.6</v>
      </c>
      <c r="L42" s="13"/>
      <c r="M42" s="14">
        <f>1068.58/2</f>
        <v>534.29</v>
      </c>
      <c r="N42">
        <v>2</v>
      </c>
      <c r="O42" t="s">
        <v>56</v>
      </c>
      <c r="P42" s="2">
        <v>430</v>
      </c>
      <c r="Q42">
        <v>7</v>
      </c>
      <c r="R42" s="2">
        <f>P42*Q42</f>
        <v>3010</v>
      </c>
      <c r="S42" t="s">
        <v>16</v>
      </c>
      <c r="T42">
        <v>1</v>
      </c>
    </row>
    <row r="43" spans="1:20" ht="12.75">
      <c r="A43" t="s">
        <v>2</v>
      </c>
      <c r="B43" s="15">
        <v>1</v>
      </c>
      <c r="C43" s="16">
        <v>1</v>
      </c>
      <c r="D43" s="15"/>
      <c r="E43" s="17">
        <v>1</v>
      </c>
      <c r="F43" s="15">
        <v>1</v>
      </c>
      <c r="G43" s="16">
        <v>1</v>
      </c>
      <c r="H43" s="19"/>
      <c r="I43" s="19">
        <f>Q43*35</f>
        <v>245</v>
      </c>
      <c r="J43" s="13"/>
      <c r="K43" s="14">
        <f>R43*NIS</f>
        <v>682.5</v>
      </c>
      <c r="L43" s="13"/>
      <c r="M43" s="14">
        <f>308.26*$V2</f>
        <v>377.988412</v>
      </c>
      <c r="N43">
        <v>2</v>
      </c>
      <c r="O43" t="s">
        <v>54</v>
      </c>
      <c r="P43" s="2">
        <v>375</v>
      </c>
      <c r="Q43">
        <v>7</v>
      </c>
      <c r="R43" s="2">
        <f t="shared" si="0"/>
        <v>2625</v>
      </c>
      <c r="S43" t="s">
        <v>14</v>
      </c>
      <c r="T43">
        <v>1</v>
      </c>
    </row>
    <row r="44" spans="1:19" ht="12.75">
      <c r="A44" s="4" t="s">
        <v>79</v>
      </c>
      <c r="B44" s="15">
        <v>2</v>
      </c>
      <c r="C44" s="16"/>
      <c r="D44" s="15">
        <v>1</v>
      </c>
      <c r="E44" s="17"/>
      <c r="F44" s="15">
        <v>2</v>
      </c>
      <c r="G44" s="16"/>
      <c r="H44" s="19"/>
      <c r="I44" s="19"/>
      <c r="J44" s="13"/>
      <c r="K44" s="14"/>
      <c r="L44" s="13"/>
      <c r="M44" s="14"/>
      <c r="P44" s="2">
        <v>0</v>
      </c>
      <c r="R44" s="2">
        <f t="shared" si="0"/>
        <v>0</v>
      </c>
      <c r="S44" t="s">
        <v>15</v>
      </c>
    </row>
    <row r="45" spans="1:20" ht="12.75">
      <c r="A45" t="s">
        <v>36</v>
      </c>
      <c r="B45" s="15">
        <v>1</v>
      </c>
      <c r="C45" s="16">
        <v>1</v>
      </c>
      <c r="D45" s="15"/>
      <c r="E45" s="17">
        <v>1</v>
      </c>
      <c r="F45" s="15">
        <v>1</v>
      </c>
      <c r="G45" s="16">
        <v>1</v>
      </c>
      <c r="H45" s="19"/>
      <c r="I45" s="19"/>
      <c r="J45" s="13"/>
      <c r="K45" s="14"/>
      <c r="L45" s="13"/>
      <c r="M45" s="14"/>
      <c r="N45">
        <v>2</v>
      </c>
      <c r="O45" t="s">
        <v>55</v>
      </c>
      <c r="P45" s="2">
        <v>0</v>
      </c>
      <c r="Q45">
        <v>6</v>
      </c>
      <c r="R45" s="2">
        <f t="shared" si="0"/>
        <v>0</v>
      </c>
      <c r="S45" t="s">
        <v>34</v>
      </c>
      <c r="T45">
        <v>1</v>
      </c>
    </row>
    <row r="46" spans="1:20" ht="12.75">
      <c r="A46" t="s">
        <v>38</v>
      </c>
      <c r="B46" s="15"/>
      <c r="C46" s="16">
        <v>1</v>
      </c>
      <c r="D46" s="15"/>
      <c r="E46" s="17">
        <v>1</v>
      </c>
      <c r="F46" s="15"/>
      <c r="G46" s="16">
        <v>1</v>
      </c>
      <c r="H46" s="19"/>
      <c r="I46" s="19"/>
      <c r="J46" s="13"/>
      <c r="K46" s="14"/>
      <c r="L46" s="13"/>
      <c r="M46" s="14"/>
      <c r="O46" t="s">
        <v>51</v>
      </c>
      <c r="P46" s="2">
        <v>0</v>
      </c>
      <c r="Q46">
        <v>6</v>
      </c>
      <c r="R46" s="2">
        <f t="shared" si="0"/>
        <v>0</v>
      </c>
      <c r="S46" t="s">
        <v>20</v>
      </c>
      <c r="T46">
        <v>1</v>
      </c>
    </row>
    <row r="47" spans="1:19" ht="12.75">
      <c r="A47" s="4" t="s">
        <v>2</v>
      </c>
      <c r="B47" s="15"/>
      <c r="C47" s="16"/>
      <c r="D47" s="15"/>
      <c r="E47" s="17">
        <v>1</v>
      </c>
      <c r="F47" s="15">
        <v>1</v>
      </c>
      <c r="G47" s="16"/>
      <c r="H47" s="19"/>
      <c r="I47" s="19"/>
      <c r="J47" s="13"/>
      <c r="K47" s="14"/>
      <c r="L47" s="13"/>
      <c r="M47" s="14"/>
      <c r="P47" s="2">
        <v>0</v>
      </c>
      <c r="R47" s="2">
        <f t="shared" si="0"/>
        <v>0</v>
      </c>
      <c r="S47" t="s">
        <v>26</v>
      </c>
    </row>
    <row r="48" spans="1:20" ht="12.75">
      <c r="A48" t="s">
        <v>36</v>
      </c>
      <c r="B48" s="15"/>
      <c r="C48" s="16">
        <v>1</v>
      </c>
      <c r="D48" s="15"/>
      <c r="E48" s="17">
        <v>1</v>
      </c>
      <c r="F48" s="15"/>
      <c r="G48" s="16">
        <v>1</v>
      </c>
      <c r="H48" s="19"/>
      <c r="I48" s="19"/>
      <c r="J48" s="13"/>
      <c r="K48" s="14"/>
      <c r="L48" s="13"/>
      <c r="M48" s="14"/>
      <c r="N48">
        <v>1</v>
      </c>
      <c r="O48" t="s">
        <v>55</v>
      </c>
      <c r="P48" s="2">
        <v>0</v>
      </c>
      <c r="Q48">
        <v>5</v>
      </c>
      <c r="R48" s="2">
        <f t="shared" si="0"/>
        <v>0</v>
      </c>
      <c r="S48" t="s">
        <v>30</v>
      </c>
      <c r="T48">
        <v>1</v>
      </c>
    </row>
    <row r="49" spans="1:20" ht="12.75">
      <c r="A49" t="s">
        <v>50</v>
      </c>
      <c r="B49" s="15"/>
      <c r="C49" s="16">
        <v>1</v>
      </c>
      <c r="D49" s="15"/>
      <c r="E49" s="17">
        <v>1</v>
      </c>
      <c r="F49" s="15"/>
      <c r="G49" s="16">
        <v>1</v>
      </c>
      <c r="H49" s="19"/>
      <c r="I49" s="19"/>
      <c r="J49" s="13"/>
      <c r="K49" s="14">
        <f>R49*NIS</f>
        <v>686.4</v>
      </c>
      <c r="L49" s="13"/>
      <c r="M49" s="14">
        <f>$T2*2913.19</f>
        <v>1574.1422165000001</v>
      </c>
      <c r="N49">
        <v>1</v>
      </c>
      <c r="O49" t="s">
        <v>55</v>
      </c>
      <c r="P49" s="2">
        <v>440</v>
      </c>
      <c r="Q49">
        <v>6</v>
      </c>
      <c r="R49" s="2">
        <f>P49*Q49</f>
        <v>2640</v>
      </c>
      <c r="S49" t="s">
        <v>46</v>
      </c>
      <c r="T49">
        <v>1</v>
      </c>
    </row>
    <row r="50" spans="1:19" ht="12.75">
      <c r="A50" s="4" t="s">
        <v>79</v>
      </c>
      <c r="B50" s="15">
        <v>2</v>
      </c>
      <c r="C50" s="16"/>
      <c r="D50" s="15">
        <v>1</v>
      </c>
      <c r="E50" s="17"/>
      <c r="F50" s="15"/>
      <c r="G50" s="16"/>
      <c r="H50" s="19"/>
      <c r="I50" s="19"/>
      <c r="J50" s="13"/>
      <c r="K50" s="14"/>
      <c r="L50" s="13"/>
      <c r="M50" s="14"/>
      <c r="S50" t="s">
        <v>75</v>
      </c>
    </row>
    <row r="51" spans="1:19" ht="12.75">
      <c r="A51" s="4" t="s">
        <v>79</v>
      </c>
      <c r="B51" s="15">
        <v>1</v>
      </c>
      <c r="C51" s="16"/>
      <c r="D51" s="15">
        <v>1</v>
      </c>
      <c r="E51" s="17"/>
      <c r="F51" s="15"/>
      <c r="G51" s="16"/>
      <c r="H51" s="19"/>
      <c r="I51" s="19"/>
      <c r="J51" s="13"/>
      <c r="K51" s="10"/>
      <c r="L51" s="11"/>
      <c r="M51" s="14"/>
      <c r="S51" t="s">
        <v>76</v>
      </c>
    </row>
    <row r="52" spans="2:19" ht="12.75">
      <c r="B52" s="15">
        <v>10</v>
      </c>
      <c r="C52" s="16"/>
      <c r="D52" s="15">
        <v>18</v>
      </c>
      <c r="E52" s="17"/>
      <c r="F52" s="15"/>
      <c r="G52" s="16"/>
      <c r="H52" s="19"/>
      <c r="I52" s="19"/>
      <c r="J52" s="13"/>
      <c r="K52" s="14"/>
      <c r="L52" s="13"/>
      <c r="M52" s="14"/>
      <c r="S52" t="s">
        <v>90</v>
      </c>
    </row>
    <row r="53" spans="2:19" ht="12.75">
      <c r="B53" s="15"/>
      <c r="C53" s="16"/>
      <c r="D53" s="15"/>
      <c r="E53" s="17"/>
      <c r="F53" s="15"/>
      <c r="G53" s="16"/>
      <c r="H53" s="19"/>
      <c r="I53" s="19"/>
      <c r="J53" s="13"/>
      <c r="K53" s="14"/>
      <c r="L53" s="13"/>
      <c r="M53" s="14">
        <f>R53*NIS</f>
        <v>1927.6257000000003</v>
      </c>
      <c r="R53" s="2">
        <f>(5*778+2529)*1.155</f>
        <v>7413.945000000001</v>
      </c>
      <c r="S53" t="s">
        <v>91</v>
      </c>
    </row>
    <row r="54" spans="2:19" ht="12.75">
      <c r="B54" s="15"/>
      <c r="C54" s="16"/>
      <c r="D54" s="15"/>
      <c r="E54" s="17"/>
      <c r="F54" s="15"/>
      <c r="G54" s="16"/>
      <c r="H54" s="19"/>
      <c r="I54" s="19"/>
      <c r="J54" s="13"/>
      <c r="K54" s="14"/>
      <c r="L54" s="13"/>
      <c r="M54" s="14">
        <f>R54*NIS</f>
        <v>936</v>
      </c>
      <c r="R54" s="2">
        <f>50*8*9</f>
        <v>3600</v>
      </c>
      <c r="S54" t="s">
        <v>94</v>
      </c>
    </row>
    <row r="55" spans="2:19" ht="12.75">
      <c r="B55" s="15"/>
      <c r="C55" s="16"/>
      <c r="D55" s="15"/>
      <c r="E55" s="17"/>
      <c r="F55" s="15"/>
      <c r="G55" s="16"/>
      <c r="H55" s="19"/>
      <c r="I55" s="19"/>
      <c r="J55" s="13"/>
      <c r="K55" s="14"/>
      <c r="L55" s="13"/>
      <c r="M55" s="14">
        <f>R55*NIS</f>
        <v>113.10000000000001</v>
      </c>
      <c r="R55" s="2">
        <v>435</v>
      </c>
      <c r="S55" t="s">
        <v>62</v>
      </c>
    </row>
    <row r="56" spans="2:19" ht="12.75">
      <c r="B56" s="15"/>
      <c r="C56" s="16"/>
      <c r="D56" s="15"/>
      <c r="E56" s="17"/>
      <c r="F56" s="15"/>
      <c r="G56" s="16"/>
      <c r="H56" s="19"/>
      <c r="I56" s="19"/>
      <c r="J56" s="13"/>
      <c r="K56" s="14"/>
      <c r="L56" s="13"/>
      <c r="M56" s="14"/>
      <c r="S56" t="s">
        <v>63</v>
      </c>
    </row>
    <row r="57" spans="2:13" ht="12.75">
      <c r="B57" s="15"/>
      <c r="C57" s="16"/>
      <c r="D57" s="15"/>
      <c r="E57" s="17"/>
      <c r="F57" s="15"/>
      <c r="G57" s="16"/>
      <c r="H57" s="19"/>
      <c r="I57" s="19"/>
      <c r="J57" s="13"/>
      <c r="K57" s="14"/>
      <c r="L57" s="13"/>
      <c r="M57" s="14"/>
    </row>
    <row r="58" spans="1:13" ht="12.75">
      <c r="A58" t="s">
        <v>92</v>
      </c>
      <c r="B58" s="21">
        <f>(C60+B60)*130-C58</f>
        <v>4020</v>
      </c>
      <c r="C58" s="21">
        <f>C60*170</f>
        <v>3910</v>
      </c>
      <c r="D58" s="21">
        <f>(E60+D60)*Banq-E58</f>
        <v>798</v>
      </c>
      <c r="E58" s="21">
        <f>E60*140</f>
        <v>3360</v>
      </c>
      <c r="F58" s="21">
        <f>F60*Exc</f>
        <v>987</v>
      </c>
      <c r="G58" s="21">
        <f>G60*Exc</f>
        <v>1081</v>
      </c>
      <c r="H58" s="21">
        <f>SUM(H10:H57)</f>
        <v>1578.4615384615383</v>
      </c>
      <c r="I58" s="21">
        <f>SUM(I10:I57)</f>
        <v>1685</v>
      </c>
      <c r="J58" s="22"/>
      <c r="K58" s="22"/>
      <c r="L58" s="22"/>
      <c r="M58" s="20"/>
    </row>
    <row r="59" spans="1:20" ht="12.75">
      <c r="A59" t="s">
        <v>93</v>
      </c>
      <c r="B59" s="18">
        <f aca="true" t="shared" si="1" ref="B59:I59">B58*NIS</f>
        <v>1045.2</v>
      </c>
      <c r="C59" s="18">
        <f t="shared" si="1"/>
        <v>1016.6</v>
      </c>
      <c r="D59" s="18">
        <f t="shared" si="1"/>
        <v>207.48000000000002</v>
      </c>
      <c r="E59" s="18">
        <f t="shared" si="1"/>
        <v>873.6</v>
      </c>
      <c r="F59" s="18">
        <f t="shared" si="1"/>
        <v>256.62</v>
      </c>
      <c r="G59" s="18">
        <f t="shared" si="1"/>
        <v>281.06</v>
      </c>
      <c r="H59" s="18">
        <f t="shared" si="1"/>
        <v>410.4</v>
      </c>
      <c r="I59" s="18">
        <f t="shared" si="1"/>
        <v>438.1</v>
      </c>
      <c r="J59" s="18">
        <f>SUM(J10:J57)</f>
        <v>5354.0061</v>
      </c>
      <c r="K59" s="18">
        <f>SUM(K10:K57)</f>
        <v>5224.7</v>
      </c>
      <c r="L59" s="18">
        <f>SUM(L10:L57)</f>
        <v>5859.1873979</v>
      </c>
      <c r="M59" s="18">
        <f>SUM(M10:M57)</f>
        <v>8352.093942900001</v>
      </c>
      <c r="T59" s="8">
        <f>SUM(T9:T58)</f>
        <v>29</v>
      </c>
    </row>
    <row r="60" spans="1:18" ht="12.75">
      <c r="A60" s="6" t="s">
        <v>67</v>
      </c>
      <c r="B60" s="23">
        <f aca="true" t="shared" si="2" ref="B60:G60">SUM(B10:B57)</f>
        <v>38</v>
      </c>
      <c r="C60" s="23">
        <f t="shared" si="2"/>
        <v>23</v>
      </c>
      <c r="D60" s="23">
        <f t="shared" si="2"/>
        <v>36</v>
      </c>
      <c r="E60" s="23">
        <f t="shared" si="2"/>
        <v>24</v>
      </c>
      <c r="F60" s="23">
        <f t="shared" si="2"/>
        <v>21</v>
      </c>
      <c r="G60" s="23">
        <f t="shared" si="2"/>
        <v>23</v>
      </c>
      <c r="H60" s="23"/>
      <c r="I60" s="23"/>
      <c r="J60" s="24"/>
      <c r="K60" s="24"/>
      <c r="L60" s="24"/>
      <c r="M60" s="24"/>
      <c r="R60" s="3"/>
    </row>
    <row r="61" ht="12.75">
      <c r="R61" s="5"/>
    </row>
    <row r="62" ht="12.75">
      <c r="E62" s="4"/>
    </row>
    <row r="63" ht="12.75">
      <c r="E63" s="4"/>
    </row>
    <row r="64" ht="12.75">
      <c r="E64" s="4"/>
    </row>
    <row r="65" ht="12.75">
      <c r="E65" s="4"/>
    </row>
    <row r="66" spans="1:5" ht="12.75">
      <c r="A66" s="6" t="s">
        <v>88</v>
      </c>
      <c r="B66" s="4">
        <f>M59+K59+I59+G59+E59+C59</f>
        <v>16186.1539429</v>
      </c>
      <c r="E66" s="4"/>
    </row>
    <row r="67" spans="1:5" ht="12.75">
      <c r="A67" s="6" t="s">
        <v>89</v>
      </c>
      <c r="B67" s="4">
        <f>L59+J59+H59+F59+D59+B59</f>
        <v>13132.8934979</v>
      </c>
      <c r="E67" s="4"/>
    </row>
    <row r="68" spans="1:13" ht="12.75">
      <c r="A68" s="6" t="s">
        <v>66</v>
      </c>
      <c r="B68" s="5">
        <f>B66+B67</f>
        <v>29319.0474408</v>
      </c>
      <c r="C68" s="6"/>
      <c r="D68" s="6"/>
      <c r="E68" s="5"/>
      <c r="F68" s="6"/>
      <c r="G68" s="6"/>
      <c r="H68" s="6"/>
      <c r="I68" s="6"/>
      <c r="J68" s="6"/>
      <c r="M68" s="5"/>
    </row>
  </sheetData>
  <mergeCells count="7">
    <mergeCell ref="B8:C8"/>
    <mergeCell ref="F8:G8"/>
    <mergeCell ref="D8:E8"/>
    <mergeCell ref="N8:R8"/>
    <mergeCell ref="L8:M8"/>
    <mergeCell ref="H8:I8"/>
    <mergeCell ref="J8:K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2010-02-18T17:30:00Z</dcterms:created>
  <dcterms:modified xsi:type="dcterms:W3CDTF">2010-06-01T10:07:24Z</dcterms:modified>
  <cp:category/>
  <cp:version/>
  <cp:contentType/>
  <cp:contentStatus/>
</cp:coreProperties>
</file>